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<sst xmlns="http://schemas.openxmlformats.org/spreadsheetml/2006/main" count="93" uniqueCount="41">
  <si>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ESERCIZIO RADIATORI</t>
  </si>
  <si>
    <t>densità</t>
  </si>
  <si>
    <t>Kg/m3</t>
  </si>
  <si>
    <t>viscosità</t>
  </si>
  <si>
    <t>m2/s</t>
  </si>
  <si>
    <t>Coefficienti perdite localizzate</t>
  </si>
  <si>
    <t>R1</t>
  </si>
  <si>
    <t>Curve 90 stand.</t>
  </si>
  <si>
    <t>Potenza</t>
  </si>
  <si>
    <t>w</t>
  </si>
  <si>
    <t>Pass. Radiatore</t>
  </si>
  <si>
    <t>Portata R1</t>
  </si>
  <si>
    <t>kg/s</t>
  </si>
  <si>
    <t>Detentore</t>
  </si>
  <si>
    <t>Volumetrica</t>
  </si>
  <si>
    <t>m3/s</t>
  </si>
  <si>
    <t>Valvola radiatore</t>
  </si>
  <si>
    <t>v</t>
  </si>
  <si>
    <t>m/s</t>
  </si>
  <si>
    <t>L</t>
  </si>
  <si>
    <t>m</t>
  </si>
  <si>
    <t>Caldaia</t>
  </si>
  <si>
    <t>A</t>
  </si>
  <si>
    <t>e/d</t>
  </si>
  <si>
    <t>Collettore</t>
  </si>
  <si>
    <t>d</t>
  </si>
  <si>
    <t>mm</t>
  </si>
  <si>
    <t>Re</t>
  </si>
  <si>
    <t>nuova v</t>
  </si>
  <si>
    <t>f</t>
  </si>
  <si>
    <t>ktot</t>
  </si>
  <si>
    <t>Yd</t>
  </si>
  <si>
    <t>Yloc</t>
  </si>
  <si>
    <t>Y tot</t>
  </si>
  <si>
    <t>R2</t>
  </si>
  <si>
    <t>Circuito + sfavorito</t>
  </si>
  <si>
    <t>Ytot d</t>
  </si>
  <si>
    <t>Dp</t>
  </si>
  <si>
    <t>Pa</t>
  </si>
  <si>
    <t>BAR</t>
  </si>
  <si>
    <t>Portata tot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</si>
</sst>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00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314325</xdr:colOff>
      <xdr:row>17</xdr:row>
      <xdr:rowOff>66675</xdr:rowOff>
    </xdr:from>
    <xdr:to>
      <xdr:col>12</xdr:col>
      <xdr:colOff>342900</xdr:colOff>
      <xdr:row>24</xdr:row>
      <xdr:rowOff>95250</xdr:rowOff>
    </xdr:to>
    <xdr:sp>
      <xdr:nvSpPr>
        <xdr:cNvPr id="1" name="Linea orizzontale 1"/>
        <xdr:cNvSpPr>
          <a:spLocks/>
        </xdr:cNvSpPr>
      </xdr:nvSpPr>
      <xdr:spPr>
        <a:xfrm>
          <a:off x="5810250" y="2819400"/>
          <a:ext cx="371475" cy="116205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28</xdr:row>
      <xdr:rowOff>28575</xdr:rowOff>
    </xdr:from>
    <xdr:to>
      <xdr:col>12</xdr:col>
      <xdr:colOff>381000</xdr:colOff>
      <xdr:row>35</xdr:row>
      <xdr:rowOff>152400</xdr:rowOff>
    </xdr:to>
    <xdr:sp>
      <xdr:nvSpPr>
        <xdr:cNvPr id="2" name="Linea 1"/>
        <xdr:cNvSpPr>
          <a:spLocks/>
        </xdr:cNvSpPr>
      </xdr:nvSpPr>
      <xdr:spPr>
        <a:xfrm flipV="1">
          <a:off x="5838825" y="4562475"/>
          <a:ext cx="381000" cy="1257300"/>
        </a:xfrm>
        <a:prstGeom prst="line">
          <a:avLst/>
        </a:pr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F2" sqref="F2"/>
    </sheetView>
  </sheetViews>
  <sheetFormatPr defaultColWidth="9.140625" defaultRowHeight="12.75"/>
  <cols>
    <col min="1" max="2" width="11.57421875" style="0" customWidth="1"/>
    <col min="3" max="4" width="6.421875" style="0" customWidth="1"/>
    <col min="5" max="5" width="4.7109375" style="0" customWidth="1"/>
    <col min="6" max="6" width="9.7109375" style="0" customWidth="1"/>
    <col min="7" max="7" width="6.8515625" style="0" customWidth="1"/>
    <col min="8" max="9" width="7.57421875" style="0" customWidth="1"/>
    <col min="10" max="10" width="5.28125" style="0" customWidth="1"/>
    <col min="11" max="11" width="4.7109375" style="0" customWidth="1"/>
    <col min="12" max="12" width="5.140625" style="0" customWidth="1"/>
    <col min="13" max="13" width="5.8515625" style="0" customWidth="1"/>
    <col min="14" max="14" width="8.140625" style="0" customWidth="1"/>
    <col min="15" max="15" width="6.140625" style="0" customWidth="1"/>
    <col min="16" max="16384" width="11.57421875" style="0" customWidth="1"/>
  </cols>
  <sheetData>
    <row r="1" ht="12.75">
      <c r="A1" t="s">
        <v>0</v>
      </c>
    </row>
    <row r="3" spans="1:3" ht="12.75">
      <c r="A3" t="s">
        <v>1</v>
      </c>
      <c r="B3">
        <v>987.85</v>
      </c>
      <c r="C3" t="s">
        <v>2</v>
      </c>
    </row>
    <row r="4" spans="1:3" ht="12.75">
      <c r="A4" t="s">
        <v>3</v>
      </c>
      <c r="B4">
        <f>0.55/1000000</f>
        <v>5.5E-07</v>
      </c>
      <c r="C4" t="s">
        <v>4</v>
      </c>
    </row>
    <row r="5" ht="12.75">
      <c r="H5" t="s">
        <v>5</v>
      </c>
    </row>
    <row r="6" spans="1:10" ht="12.75">
      <c r="A6" t="s">
        <v>6</v>
      </c>
      <c r="H6" t="s">
        <v>7</v>
      </c>
      <c r="J6">
        <v>1.5</v>
      </c>
    </row>
    <row r="7" spans="1:10" ht="12.75">
      <c r="A7" t="s">
        <v>8</v>
      </c>
      <c r="B7">
        <v>800</v>
      </c>
      <c r="C7" t="s">
        <v>9</v>
      </c>
      <c r="H7" t="s">
        <v>10</v>
      </c>
      <c r="J7">
        <v>3</v>
      </c>
    </row>
    <row r="8" spans="1:10" ht="12.75">
      <c r="A8" t="s">
        <v>11</v>
      </c>
      <c r="B8">
        <f>800/(4186*10)</f>
        <v>0.019111323459149548</v>
      </c>
      <c r="C8" t="s">
        <v>12</v>
      </c>
      <c r="H8" t="s">
        <v>13</v>
      </c>
      <c r="J8">
        <v>1</v>
      </c>
    </row>
    <row r="9" spans="1:10" ht="12.75">
      <c r="A9" t="s">
        <v>14</v>
      </c>
      <c r="B9">
        <f>B8/987.85</f>
        <v>1.9346382000455076E-05</v>
      </c>
      <c r="C9" t="s">
        <v>15</v>
      </c>
      <c r="H9" t="s">
        <v>16</v>
      </c>
      <c r="J9">
        <v>4</v>
      </c>
    </row>
    <row r="10" spans="1:10" ht="12.75">
      <c r="A10" t="s">
        <v>17</v>
      </c>
      <c r="B10">
        <v>0.2</v>
      </c>
      <c r="C10" t="s">
        <v>18</v>
      </c>
      <c r="E10" t="s">
        <v>19</v>
      </c>
      <c r="F10">
        <v>40</v>
      </c>
      <c r="G10" t="s">
        <v>20</v>
      </c>
      <c r="H10" t="s">
        <v>21</v>
      </c>
      <c r="J10">
        <v>3</v>
      </c>
    </row>
    <row r="11" spans="1:10" ht="12.75">
      <c r="A11" t="s">
        <v>22</v>
      </c>
      <c r="B11">
        <f>B9/0.2</f>
        <v>9.673191000227538E-05</v>
      </c>
      <c r="E11" t="s">
        <v>23</v>
      </c>
      <c r="F11">
        <f>(7/1000)/C12</f>
        <v>0.0006363636363636364</v>
      </c>
      <c r="H11" t="s">
        <v>24</v>
      </c>
      <c r="J11">
        <v>2</v>
      </c>
    </row>
    <row r="12" spans="1:6" ht="12.75">
      <c r="A12" t="s">
        <v>25</v>
      </c>
      <c r="B12">
        <f>(4*B11/3.14)^0.5</f>
        <v>0.011100692008168832</v>
      </c>
      <c r="C12" s="1">
        <f>ROUND(B12*1000.1,0)</f>
        <v>11</v>
      </c>
      <c r="D12" t="s">
        <v>26</v>
      </c>
      <c r="E12" s="1" t="s">
        <v>27</v>
      </c>
      <c r="F12" s="2">
        <f>B13*(C12/1000)/$B$4</f>
        <v>4073.5657209991205</v>
      </c>
    </row>
    <row r="13" spans="1:9" ht="12.75">
      <c r="A13" t="s">
        <v>28</v>
      </c>
      <c r="B13">
        <f>B9/(3.14*(C12/1000)^2/4)</f>
        <v>0.20367828604995605</v>
      </c>
      <c r="C13" t="s">
        <v>18</v>
      </c>
      <c r="E13" t="s">
        <v>29</v>
      </c>
      <c r="F13" s="3">
        <f>1.325*(LN(F11/3.7+5.74*F12^-0.9)^-2)</f>
        <v>0.0410435483146275</v>
      </c>
      <c r="H13" t="s">
        <v>30</v>
      </c>
      <c r="I13">
        <f>6*J6+J7+J8+J9+J11</f>
        <v>19</v>
      </c>
    </row>
    <row r="14" spans="5:12" ht="12.75">
      <c r="E14" t="s">
        <v>31</v>
      </c>
      <c r="F14">
        <f>F13*F10/(C12/1000)*(B13^2)/19.62</f>
        <v>0.3155750546911334</v>
      </c>
      <c r="G14" t="s">
        <v>20</v>
      </c>
      <c r="H14" t="s">
        <v>32</v>
      </c>
      <c r="I14">
        <f>I13*B13^2/19.62</f>
        <v>0.04017390621593816</v>
      </c>
      <c r="J14" t="s">
        <v>20</v>
      </c>
      <c r="K14" t="s">
        <v>33</v>
      </c>
      <c r="L14">
        <f>F14+I14</f>
        <v>0.35574896090707153</v>
      </c>
    </row>
    <row r="15" ht="12.75">
      <c r="A15" t="s">
        <v>34</v>
      </c>
    </row>
    <row r="16" spans="1:3" ht="12.75">
      <c r="A16" t="s">
        <v>8</v>
      </c>
      <c r="B16">
        <v>1200</v>
      </c>
      <c r="C16" t="s">
        <v>9</v>
      </c>
    </row>
    <row r="17" spans="1:3" ht="12.75">
      <c r="A17" t="s">
        <v>11</v>
      </c>
      <c r="B17">
        <f>1200/(4186*10)</f>
        <v>0.02866698518872432</v>
      </c>
      <c r="C17" t="s">
        <v>12</v>
      </c>
    </row>
    <row r="18" spans="1:3" ht="12.75">
      <c r="A18" t="s">
        <v>14</v>
      </c>
      <c r="B18">
        <f>B17/987.85</f>
        <v>2.9019573000682612E-05</v>
      </c>
      <c r="C18" t="s">
        <v>15</v>
      </c>
    </row>
    <row r="19" spans="1:7" ht="12.75">
      <c r="A19" t="s">
        <v>17</v>
      </c>
      <c r="B19">
        <v>0.2</v>
      </c>
      <c r="C19" t="s">
        <v>18</v>
      </c>
      <c r="E19" t="s">
        <v>19</v>
      </c>
      <c r="F19">
        <v>30</v>
      </c>
      <c r="G19" t="s">
        <v>20</v>
      </c>
    </row>
    <row r="20" spans="1:6" ht="12.75">
      <c r="A20" t="s">
        <v>22</v>
      </c>
      <c r="B20">
        <f>B18/0.2</f>
        <v>0.00014509786500341306</v>
      </c>
      <c r="E20" s="1" t="s">
        <v>23</v>
      </c>
      <c r="F20" s="1">
        <f>(7/1000)/C21</f>
        <v>0.0005</v>
      </c>
    </row>
    <row r="21" spans="1:6" ht="12.75">
      <c r="A21" t="s">
        <v>25</v>
      </c>
      <c r="B21">
        <f>(4*B20/3.14)^0.5</f>
        <v>0.013595515605902378</v>
      </c>
      <c r="C21">
        <f>ROUND(B21*1000.1,0)</f>
        <v>14</v>
      </c>
      <c r="D21" t="s">
        <v>26</v>
      </c>
      <c r="E21" t="s">
        <v>27</v>
      </c>
      <c r="F21" s="2">
        <f>B22*(C21/1000)/B4</f>
        <v>4800.988171177534</v>
      </c>
    </row>
    <row r="22" spans="1:14" ht="12.75">
      <c r="A22" s="1" t="s">
        <v>28</v>
      </c>
      <c r="B22" s="1">
        <f>B18/(3.14*(C21/1000)^2/4)</f>
        <v>0.1886102495819746</v>
      </c>
      <c r="C22" s="1" t="s">
        <v>18</v>
      </c>
      <c r="E22" s="1" t="s">
        <v>29</v>
      </c>
      <c r="F22" s="3">
        <f>1.325*(LN(F20/3.7+5.74*F21^-0.9)^-2)</f>
        <v>0.03892757123851292</v>
      </c>
      <c r="H22" t="s">
        <v>30</v>
      </c>
      <c r="I22" s="1">
        <f>6*J6+J7+J8+J9+J11</f>
        <v>19</v>
      </c>
      <c r="N22" t="s">
        <v>35</v>
      </c>
    </row>
    <row r="23" spans="5:16" ht="12.75">
      <c r="E23" s="1" t="s">
        <v>31</v>
      </c>
      <c r="F23" s="1">
        <f>F22*F19/(C21/1000)*(B22^2)/19.62</f>
        <v>0.15124537521528628</v>
      </c>
      <c r="G23" s="1" t="s">
        <v>20</v>
      </c>
      <c r="H23" t="s">
        <v>32</v>
      </c>
      <c r="I23">
        <f>I22*B22^2/19.62</f>
        <v>0.03444967883282977</v>
      </c>
      <c r="J23" t="s">
        <v>20</v>
      </c>
      <c r="K23" s="1" t="s">
        <v>33</v>
      </c>
      <c r="L23" s="1">
        <f>F23+I23</f>
        <v>0.18569505404811604</v>
      </c>
      <c r="N23" t="s">
        <v>36</v>
      </c>
      <c r="O23" s="3">
        <f>F14+F32</f>
        <v>0.6989379006655962</v>
      </c>
      <c r="P23" t="s">
        <v>20</v>
      </c>
    </row>
    <row r="24" spans="1:16" ht="12.75">
      <c r="A24" t="s">
        <v>21</v>
      </c>
      <c r="N24" s="4" t="s">
        <v>37</v>
      </c>
      <c r="O24" s="2">
        <f>O23*(B3*9.81)</f>
        <v>6773.273348742317</v>
      </c>
      <c r="P24" t="s">
        <v>38</v>
      </c>
    </row>
    <row r="25" spans="1:16" ht="12.75">
      <c r="A25" t="s">
        <v>8</v>
      </c>
      <c r="B25">
        <v>2000</v>
      </c>
      <c r="C25" t="s">
        <v>9</v>
      </c>
      <c r="O25" s="3">
        <f>O24/100000</f>
        <v>0.06773273348742316</v>
      </c>
      <c r="P25" t="s">
        <v>39</v>
      </c>
    </row>
    <row r="26" spans="1:3" ht="12.75">
      <c r="A26" t="s">
        <v>40</v>
      </c>
      <c r="B26">
        <f>(800+1200)/(4186*10)</f>
        <v>0.047778308647873864</v>
      </c>
      <c r="C26" t="s">
        <v>12</v>
      </c>
    </row>
    <row r="27" spans="1:3" ht="12.75">
      <c r="A27" t="s">
        <v>14</v>
      </c>
      <c r="B27">
        <f>B26/987.85</f>
        <v>4.836595500113769E-05</v>
      </c>
      <c r="C27" t="s">
        <v>15</v>
      </c>
    </row>
    <row r="28" spans="1:7" ht="12.75">
      <c r="A28" t="s">
        <v>17</v>
      </c>
      <c r="B28">
        <v>0.5</v>
      </c>
      <c r="C28" t="s">
        <v>18</v>
      </c>
      <c r="E28" t="s">
        <v>19</v>
      </c>
      <c r="F28">
        <v>10</v>
      </c>
      <c r="G28" t="s">
        <v>20</v>
      </c>
    </row>
    <row r="29" spans="1:6" ht="12.75">
      <c r="A29" t="s">
        <v>22</v>
      </c>
      <c r="B29">
        <f>B27/0.5</f>
        <v>9.673191000227538E-05</v>
      </c>
      <c r="E29" s="1" t="s">
        <v>23</v>
      </c>
      <c r="F29" s="1">
        <f>(7/1000)/C30</f>
        <v>0.0006363636363636364</v>
      </c>
    </row>
    <row r="30" spans="1:6" ht="12.75">
      <c r="A30" t="s">
        <v>25</v>
      </c>
      <c r="B30">
        <f>(4*B29/3.14)^0.5</f>
        <v>0.011100692008168832</v>
      </c>
      <c r="C30">
        <f>ROUND(B30*1000.1,0)</f>
        <v>11</v>
      </c>
      <c r="D30" t="s">
        <v>26</v>
      </c>
      <c r="E30" s="1" t="s">
        <v>27</v>
      </c>
      <c r="F30" s="2">
        <f>B31*(C30/1000)/$B$4</f>
        <v>10183.914302497802</v>
      </c>
    </row>
    <row r="31" spans="1:9" ht="12.75">
      <c r="A31" s="1" t="s">
        <v>28</v>
      </c>
      <c r="B31" s="1">
        <f>B27/(3.14*(C30/1000)^2/4)</f>
        <v>0.5091957151248901</v>
      </c>
      <c r="C31" t="s">
        <v>18</v>
      </c>
      <c r="E31" s="1" t="s">
        <v>29</v>
      </c>
      <c r="F31" s="3">
        <f>1.325*(LN(F29/3.7+5.74*F30^-0.9)^-2)</f>
        <v>0.03191039850712876</v>
      </c>
      <c r="H31" t="s">
        <v>30</v>
      </c>
      <c r="I31">
        <f>2*J6+J10</f>
        <v>6</v>
      </c>
    </row>
    <row r="32" spans="5:12" ht="12.75">
      <c r="E32" s="1" t="s">
        <v>31</v>
      </c>
      <c r="F32" s="1">
        <f>F31*F28/(C30/1000)*(B31^2)/19.62</f>
        <v>0.3833628459744629</v>
      </c>
      <c r="G32" s="1" t="s">
        <v>20</v>
      </c>
      <c r="H32" t="s">
        <v>32</v>
      </c>
      <c r="I32">
        <f>I31*B31^2/19.62</f>
        <v>0.07929060437356215</v>
      </c>
      <c r="J32" t="s">
        <v>20</v>
      </c>
      <c r="K32" s="1" t="s">
        <v>33</v>
      </c>
      <c r="L32" s="1">
        <f>F32+I32</f>
        <v>0.4626534503480251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2024-03-15T07:23:17Z</dcterms:created>
  <dcterms:modified xsi:type="dcterms:W3CDTF">2024-03-15T08:46:07Z</dcterms:modified>
  <cp:category/>
  <cp:version/>
  <cp:contentType/>
  <cp:contentStatus/>
  <cp:revision>4</cp:revision>
</cp:coreProperties>
</file>